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<sst xmlns="http://schemas.openxmlformats.org/spreadsheetml/2006/main" count="156" uniqueCount="111">
  <si>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</si>
  <si>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</si>
  <si>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</si>
  <si>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</si>
  <si>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</si>
  <si>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</si>
  <si>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</si>
  <si>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</si>
  <si>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</si>
  <si>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</si>
  <si>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</si>
  <si>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</si>
  <si>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</si>
  <si>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</si>
  <si>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</si>
  <si>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</si>
  <si>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</si>
  <si>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</si>
  <si>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</si>
  <si>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</si>
  <si>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</si>
  <si>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</si>
  <si>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</si>
  <si>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</si>
  <si>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</si>
  <si>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</si>
  <si>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</si>
  <si>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</si>
  <si>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</si>
  <si>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</si>
  <si>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</si>
  <si>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</si>
  <si>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</si>
  <si>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</si>
  <si>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</si>
  <si>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</si>
  <si>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</si>
  <si>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</si>
  <si>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</si>
  <si>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</si>
  <si>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</si>
  <si>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</si>
  <si>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</si>
  <si>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</si>
  <si>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</si>
  <si>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</si>
  <si>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</si>
  <si>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</si>
  <si>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</si>
  <si>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</si>
  <si>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</si>
  <si>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</si>
  <si>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</si>
  <si>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</si>
  <si>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</si>
  <si>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</si>
  <si>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</si>
  <si>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</si>
  <si>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</si>
  <si>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</si>
  <si>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</si>
  <si>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</si>
  <si>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</si>
  <si>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</si>
  <si>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</si>
  <si>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</si>
  <si>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</si>
  <si>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</si>
  <si>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</si>
  <si>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</si>
  <si>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</si>
  <si>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</si>
  <si>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</si>
  <si>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</si>
  <si>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</si>
  <si>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</si>
  <si>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</si>
  <si>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</si>
  <si>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</si>
  <si>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</si>
  <si>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</si>
  <si>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</si>
  <si>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</si>
  <si>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</si>
  <si>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</si>
  <si>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</si>
  <si>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</si>
  <si>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</si>
  <si>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</si>
  <si>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</si>
  <si>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</si>
  <si>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</si>
  <si>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</si>
  <si>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</si>
  <si>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</si>
  <si>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</si>
  <si>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</si>
  <si>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</si>
  <si>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</si>
  <si>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</si>
  <si>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</si>
  <si>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</si>
  <si>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</si>
  <si>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</si>
  <si>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</si>
  <si>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</si>
  <si>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</si>
  <si>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01.04.2014 року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</si>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</sst>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8340.199999999999</c:v>
                </c:pt>
                <c:pt idx="1">
                  <c:v>7264.700000000001</c:v>
                </c:pt>
                <c:pt idx="2">
                  <c:v>243.8</c:v>
                </c:pt>
                <c:pt idx="3">
                  <c:v>831.6999999999982</c:v>
                </c:pt>
              </c:numCache>
            </c:numRef>
          </c:val>
          <c:shape val="box"/>
        </c:ser>
        <c:shape val="box"/>
        <c:axId val="15007955"/>
        <c:axId val="853868"/>
      </c:bar3D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53868"/>
        <c:crosses val="autoZero"/>
        <c:auto val="1"/>
        <c:lblOffset val="100"/>
        <c:tickLblSkip val="1"/>
        <c:noMultiLvlLbl val="0"/>
      </c:catAx>
      <c:valAx>
        <c:axId val="853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07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50516.10000000001</c:v>
                </c:pt>
                <c:pt idx="1">
                  <c:v>43900.3</c:v>
                </c:pt>
                <c:pt idx="2">
                  <c:v>0.5</c:v>
                </c:pt>
                <c:pt idx="3">
                  <c:v>3799.3000000000006</c:v>
                </c:pt>
                <c:pt idx="4">
                  <c:v>2699.2</c:v>
                </c:pt>
                <c:pt idx="5">
                  <c:v>24.7</c:v>
                </c:pt>
                <c:pt idx="6">
                  <c:v>92.10000000000973</c:v>
                </c:pt>
              </c:numCache>
            </c:numRef>
          </c:val>
          <c:shape val="box"/>
        </c:ser>
        <c:shape val="box"/>
        <c:axId val="7684813"/>
        <c:axId val="2054454"/>
      </c:bar3D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7565.3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11832.700000000012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36193.9</c:v>
                </c:pt>
                <c:pt idx="1">
                  <c:v>29320.4</c:v>
                </c:pt>
                <c:pt idx="2">
                  <c:v>1024.2</c:v>
                </c:pt>
                <c:pt idx="3">
                  <c:v>494.3</c:v>
                </c:pt>
                <c:pt idx="4">
                  <c:v>2804.7</c:v>
                </c:pt>
                <c:pt idx="5">
                  <c:v>253.8</c:v>
                </c:pt>
                <c:pt idx="6">
                  <c:v>2296.5</c:v>
                </c:pt>
              </c:numCache>
            </c:numRef>
          </c:val>
          <c:shape val="box"/>
        </c:ser>
        <c:shape val="box"/>
        <c:axId val="18490087"/>
        <c:axId val="32193056"/>
      </c:bar3D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7231.999999999999</c:v>
                </c:pt>
                <c:pt idx="1">
                  <c:v>5597.1</c:v>
                </c:pt>
                <c:pt idx="2">
                  <c:v>141.10000000000002</c:v>
                </c:pt>
                <c:pt idx="3">
                  <c:v>73.6</c:v>
                </c:pt>
                <c:pt idx="4">
                  <c:v>3.6</c:v>
                </c:pt>
                <c:pt idx="5">
                  <c:v>1416.599999999999</c:v>
                </c:pt>
              </c:numCache>
            </c:numRef>
          </c:val>
          <c:shape val="box"/>
        </c:ser>
        <c:shape val="box"/>
        <c:axId val="21302049"/>
        <c:axId val="57500714"/>
      </c:bar3DChart>
      <c:catAx>
        <c:axId val="2130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00714"/>
        <c:crosses val="autoZero"/>
        <c:auto val="1"/>
        <c:lblOffset val="100"/>
        <c:tickLblSkip val="1"/>
        <c:noMultiLvlLbl val="0"/>
      </c:catAx>
      <c:valAx>
        <c:axId val="57500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2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2208</c:v>
                </c:pt>
                <c:pt idx="1">
                  <c:v>1536.5</c:v>
                </c:pt>
                <c:pt idx="3">
                  <c:v>22.6</c:v>
                </c:pt>
                <c:pt idx="4">
                  <c:v>53.3</c:v>
                </c:pt>
                <c:pt idx="5">
                  <c:v>595.6</c:v>
                </c:pt>
              </c:numCache>
            </c:numRef>
          </c:val>
          <c:shape val="box"/>
        </c:ser>
        <c:shape val="box"/>
        <c:axId val="47744379"/>
        <c:axId val="27046228"/>
      </c:bar3DChart>
      <c:catAx>
        <c:axId val="47744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46228"/>
        <c:crosses val="autoZero"/>
        <c:auto val="1"/>
        <c:lblOffset val="100"/>
        <c:tickLblSkip val="2"/>
        <c:noMultiLvlLbl val="0"/>
      </c:catAx>
      <c:valAx>
        <c:axId val="27046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44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500.1000000000001</c:v>
                </c:pt>
                <c:pt idx="1">
                  <c:v>401.30000000000007</c:v>
                </c:pt>
                <c:pt idx="2">
                  <c:v>74.7</c:v>
                </c:pt>
                <c:pt idx="4">
                  <c:v>24.10000000000001</c:v>
                </c:pt>
              </c:numCache>
            </c:numRef>
          </c:val>
          <c:shape val="box"/>
        </c:ser>
        <c:shape val="box"/>
        <c:axId val="42089461"/>
        <c:axId val="43260830"/>
      </c:bar3D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60830"/>
        <c:crosses val="autoZero"/>
        <c:auto val="1"/>
        <c:lblOffset val="100"/>
        <c:tickLblSkip val="1"/>
        <c:noMultiLvlLbl val="0"/>
      </c:catAx>
      <c:valAx>
        <c:axId val="43260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10007.300000000001</c:v>
                </c:pt>
              </c:numCache>
            </c:numRef>
          </c:val>
          <c:shape val="box"/>
        </c:ser>
        <c:shape val="box"/>
        <c:axId val="53803151"/>
        <c:axId val="14466312"/>
      </c:bar3D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50516.10000000001</c:v>
                </c:pt>
                <c:pt idx="1">
                  <c:v>36193.9</c:v>
                </c:pt>
                <c:pt idx="2">
                  <c:v>7231.999999999999</c:v>
                </c:pt>
                <c:pt idx="3">
                  <c:v>2208</c:v>
                </c:pt>
                <c:pt idx="4">
                  <c:v>500.1000000000001</c:v>
                </c:pt>
                <c:pt idx="5">
                  <c:v>8340.199999999999</c:v>
                </c:pt>
                <c:pt idx="6">
                  <c:v>10007.300000000001</c:v>
                </c:pt>
              </c:numCache>
            </c:numRef>
          </c:val>
          <c:shape val="box"/>
        </c:ser>
        <c:shape val="box"/>
        <c:axId val="63087945"/>
        <c:axId val="30920594"/>
      </c:bar3D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64853.700000000004</c:v>
                </c:pt>
                <c:pt idx="2">
                  <c:v>20323.899999999998</c:v>
                </c:pt>
                <c:pt idx="3">
                  <c:v>7143.8</c:v>
                </c:pt>
                <c:pt idx="4">
                  <c:v>7620.6</c:v>
                </c:pt>
                <c:pt idx="5">
                  <c:v>89659.40000000007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89151.10000000002</c:v>
                </c:pt>
                <c:pt idx="1">
                  <c:v>6057.099999999999</c:v>
                </c:pt>
                <c:pt idx="2">
                  <c:v>4322.800000000001</c:v>
                </c:pt>
                <c:pt idx="3">
                  <c:v>1319.3000000000002</c:v>
                </c:pt>
                <c:pt idx="4">
                  <c:v>1024.7</c:v>
                </c:pt>
                <c:pt idx="5">
                  <c:v>18004.799999999996</c:v>
                </c:pt>
              </c:numCache>
            </c:numRef>
          </c:val>
          <c:shape val="box"/>
        </c:ser>
        <c:shape val="box"/>
        <c:axId val="9849891"/>
        <c:axId val="21540156"/>
      </c:bar3D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98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107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108</v>
      </c>
      <c r="C3" s="122" t="s">
        <v>103</v>
      </c>
      <c r="D3" s="122" t="s">
        <v>29</v>
      </c>
      <c r="E3" s="122" t="s">
        <v>28</v>
      </c>
      <c r="F3" s="122" t="s">
        <v>109</v>
      </c>
      <c r="G3" s="122" t="s">
        <v>104</v>
      </c>
      <c r="H3" s="122" t="s">
        <v>110</v>
      </c>
      <c r="I3" s="122" t="s">
        <v>105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105303.2</v>
      </c>
      <c r="C6" s="56">
        <v>279531.5</v>
      </c>
      <c r="D6" s="57">
        <f>7985.1+539+415.1+9890.7+509.1+95.4+495.3+8129.6+543.8+124.7+4+806.2+1384.8+4074.5+2508.4-0.1+1809.8+197+2.8+391.5+5351+1046.8+1404.7+285.4+80.8+603.2+1837.5+3003.4+196.9+8063.3+1035+0.2</f>
        <v>62814.900000000016</v>
      </c>
      <c r="E6" s="3">
        <f>D6/D134*100</f>
        <v>43.296729852720595</v>
      </c>
      <c r="F6" s="3">
        <f>D6/B6*100</f>
        <v>59.65146358325295</v>
      </c>
      <c r="G6" s="3">
        <f aca="true" t="shared" si="0" ref="G6:G41">D6/C6*100</f>
        <v>22.471492479380682</v>
      </c>
      <c r="H6" s="3">
        <f>B6-D6</f>
        <v>42488.29999999998</v>
      </c>
      <c r="I6" s="3">
        <f aca="true" t="shared" si="1" ref="I6:I41">C6-D6</f>
        <v>216716.59999999998</v>
      </c>
    </row>
    <row r="7" spans="1:9" ht="18">
      <c r="A7" s="31" t="s">
        <v>3</v>
      </c>
      <c r="B7" s="52">
        <v>74150.5</v>
      </c>
      <c r="C7" s="53">
        <v>220378.6</v>
      </c>
      <c r="D7" s="54">
        <f>7985.1+61.4+9890.7+1.2+8129.6+806.2+1384.8+4074.5+2508.4-0.1+1256+5351+1046.8+1404.7+196.9+8063.3+1035+0.1</f>
        <v>53195.600000000006</v>
      </c>
      <c r="E7" s="1">
        <f>D7/D6*100</f>
        <v>84.68627666365781</v>
      </c>
      <c r="F7" s="1">
        <f>D7/B7*100</f>
        <v>71.74004221144834</v>
      </c>
      <c r="G7" s="1">
        <f t="shared" si="0"/>
        <v>24.138278399082306</v>
      </c>
      <c r="H7" s="1">
        <f>B7-D7</f>
        <v>20954.899999999994</v>
      </c>
      <c r="I7" s="1">
        <f t="shared" si="1"/>
        <v>167183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</f>
        <v>0.8</v>
      </c>
      <c r="E8" s="13">
        <f>D8/D6*100</f>
        <v>0.001273583178513378</v>
      </c>
      <c r="F8" s="1">
        <f>D8/B8*100</f>
        <v>3.418803418803419</v>
      </c>
      <c r="G8" s="1">
        <f t="shared" si="0"/>
        <v>1.7937219730941705</v>
      </c>
      <c r="H8" s="1">
        <f aca="true" t="shared" si="2" ref="H8:H30">B8-D8</f>
        <v>22.599999999999998</v>
      </c>
      <c r="I8" s="1">
        <f t="shared" si="1"/>
        <v>43.800000000000004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</f>
        <v>3835.2000000000007</v>
      </c>
      <c r="E9" s="1">
        <f>D9/D6*100</f>
        <v>6.105557757793135</v>
      </c>
      <c r="F9" s="1">
        <f aca="true" t="shared" si="3" ref="F9:F39">D9/B9*100</f>
        <v>57.19398711524697</v>
      </c>
      <c r="G9" s="1">
        <f t="shared" si="0"/>
        <v>22.423218367955474</v>
      </c>
      <c r="H9" s="1">
        <f t="shared" si="2"/>
        <v>2870.3999999999996</v>
      </c>
      <c r="I9" s="1">
        <f t="shared" si="1"/>
        <v>13268.5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</f>
        <v>5656.5</v>
      </c>
      <c r="E10" s="1">
        <f>D10/D6*100</f>
        <v>9.005029061576153</v>
      </c>
      <c r="F10" s="1">
        <f t="shared" si="3"/>
        <v>23.860947182370783</v>
      </c>
      <c r="G10" s="1">
        <f t="shared" si="0"/>
        <v>14.340038787694414</v>
      </c>
      <c r="H10" s="1">
        <f t="shared" si="2"/>
        <v>18049.6</v>
      </c>
      <c r="I10" s="1">
        <f t="shared" si="1"/>
        <v>33789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</f>
        <v>24.7</v>
      </c>
      <c r="E11" s="1">
        <f>D11/D6*100</f>
        <v>0.03932188063660054</v>
      </c>
      <c r="F11" s="1">
        <f t="shared" si="3"/>
        <v>54.646017699115035</v>
      </c>
      <c r="G11" s="1">
        <f t="shared" si="0"/>
        <v>8.765081618168914</v>
      </c>
      <c r="H11" s="1">
        <f t="shared" si="2"/>
        <v>20.500000000000004</v>
      </c>
      <c r="I11" s="1">
        <f t="shared" si="1"/>
        <v>257.1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102.10000000001018</v>
      </c>
      <c r="E12" s="1">
        <f>D12/D6*100</f>
        <v>0.16254105315778605</v>
      </c>
      <c r="F12" s="1">
        <f t="shared" si="3"/>
        <v>15.18441403926389</v>
      </c>
      <c r="G12" s="1">
        <f t="shared" si="0"/>
        <v>4.483379440566047</v>
      </c>
      <c r="H12" s="1">
        <f t="shared" si="2"/>
        <v>570.2999999999884</v>
      </c>
      <c r="I12" s="1">
        <f t="shared" si="1"/>
        <v>2175.1999999999807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v>176050.5</v>
      </c>
      <c r="D17" s="57">
        <f>5329.2+6976.4+310.1+0.1+574.9+417.4+5396.4+2+668.9+83+171.9+366.8+7074.6+0.1+0.1+821.2+7.6+8.6+0.9+5585.2+2.9+0.4+456.2+427.1+1512+1289.7+309.6+556.1+6698.2+0.1</f>
        <v>45047.69999999999</v>
      </c>
      <c r="E17" s="3">
        <f>D17/D134*100</f>
        <v>31.050245998742348</v>
      </c>
      <c r="F17" s="3">
        <f>D17/B17*100</f>
        <v>64.75627111334722</v>
      </c>
      <c r="G17" s="3">
        <f t="shared" si="0"/>
        <v>25.587942096159903</v>
      </c>
      <c r="H17" s="3">
        <f>B17-D17</f>
        <v>24517.30000000001</v>
      </c>
      <c r="I17" s="3">
        <f t="shared" si="1"/>
        <v>131002.80000000002</v>
      </c>
    </row>
    <row r="18" spans="1:9" ht="18">
      <c r="A18" s="31" t="s">
        <v>5</v>
      </c>
      <c r="B18" s="52">
        <v>51031.2</v>
      </c>
      <c r="C18" s="53">
        <v>133077.8</v>
      </c>
      <c r="D18" s="54">
        <f>5127.2+6545.1+310.1+0.1+5190.4+6767.1+5380.4+556.1+6698.2</f>
        <v>36574.7</v>
      </c>
      <c r="E18" s="1">
        <f>D18/D17*100</f>
        <v>81.19104859959555</v>
      </c>
      <c r="F18" s="1">
        <f t="shared" si="3"/>
        <v>71.67125209675649</v>
      </c>
      <c r="G18" s="1">
        <f t="shared" si="0"/>
        <v>27.483697506270765</v>
      </c>
      <c r="H18" s="1">
        <f t="shared" si="2"/>
        <v>14456.5</v>
      </c>
      <c r="I18" s="1">
        <f t="shared" si="1"/>
        <v>96503.09999999999</v>
      </c>
    </row>
    <row r="19" spans="1:9" ht="18">
      <c r="A19" s="31" t="s">
        <v>2</v>
      </c>
      <c r="B19" s="52">
        <v>2662.9</v>
      </c>
      <c r="C19" s="53">
        <f>7565.3-5.5</f>
        <v>7559.8</v>
      </c>
      <c r="D19" s="54">
        <f>15+99.7+173.8+0.6+107.5+22.1+0.5+193.8+202.2+7.6+0.9+0.4+198.3+0.9+0.9+95.5+0.1</f>
        <v>1119.8</v>
      </c>
      <c r="E19" s="1">
        <f>D19/D17*100</f>
        <v>2.485809486388873</v>
      </c>
      <c r="F19" s="1">
        <f t="shared" si="3"/>
        <v>42.05189830635773</v>
      </c>
      <c r="G19" s="1">
        <f t="shared" si="0"/>
        <v>14.812561178867165</v>
      </c>
      <c r="H19" s="1">
        <f t="shared" si="2"/>
        <v>1543.1000000000001</v>
      </c>
      <c r="I19" s="1">
        <f t="shared" si="1"/>
        <v>6440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</f>
        <v>508.2</v>
      </c>
      <c r="E20" s="1">
        <f>D20/D17*100</f>
        <v>1.1281375075753037</v>
      </c>
      <c r="F20" s="1">
        <f t="shared" si="3"/>
        <v>56.185737976782754</v>
      </c>
      <c r="G20" s="1">
        <f t="shared" si="0"/>
        <v>17.915814707748716</v>
      </c>
      <c r="H20" s="1">
        <f t="shared" si="2"/>
        <v>396.3</v>
      </c>
      <c r="I20" s="1">
        <f t="shared" si="1"/>
        <v>2328.4</v>
      </c>
    </row>
    <row r="21" spans="1:9" ht="18">
      <c r="A21" s="31" t="s">
        <v>0</v>
      </c>
      <c r="B21" s="52">
        <v>8992.3</v>
      </c>
      <c r="C21" s="53">
        <v>19349.6</v>
      </c>
      <c r="D21" s="54">
        <f>36.6+15.7+3.3+2+290.1+4.1+24.2+41.8-0.1+460.8+0.9+2.5+257.9+361.7+1303.2+901+0.2</f>
        <v>3705.8999999999996</v>
      </c>
      <c r="E21" s="1">
        <f>D21/D17*100</f>
        <v>8.226613123422506</v>
      </c>
      <c r="F21" s="1">
        <f t="shared" si="3"/>
        <v>41.21192575870467</v>
      </c>
      <c r="G21" s="1">
        <f t="shared" si="0"/>
        <v>19.152333898375158</v>
      </c>
      <c r="H21" s="1">
        <f t="shared" si="2"/>
        <v>5286.4</v>
      </c>
      <c r="I21" s="1">
        <f t="shared" si="1"/>
        <v>15643.699999999999</v>
      </c>
    </row>
    <row r="22" spans="1:9" ht="18">
      <c r="A22" s="31" t="s">
        <v>15</v>
      </c>
      <c r="B22" s="52">
        <v>482.9</v>
      </c>
      <c r="C22" s="53">
        <v>1388.5</v>
      </c>
      <c r="D22" s="54">
        <f>14.2+80.1+19.7+105+3.5+1.3+30+84.1+0.1</f>
        <v>338</v>
      </c>
      <c r="E22" s="1">
        <f>D22/D17*100</f>
        <v>0.7503157763881398</v>
      </c>
      <c r="F22" s="1">
        <f t="shared" si="3"/>
        <v>69.99378753365086</v>
      </c>
      <c r="G22" s="1">
        <f t="shared" si="0"/>
        <v>24.342815988476772</v>
      </c>
      <c r="H22" s="1">
        <f t="shared" si="2"/>
        <v>144.89999999999998</v>
      </c>
      <c r="I22" s="1">
        <f t="shared" si="1"/>
        <v>1050.5</v>
      </c>
    </row>
    <row r="23" spans="1:9" ht="18.75" thickBot="1">
      <c r="A23" s="31" t="s">
        <v>35</v>
      </c>
      <c r="B23" s="53">
        <f>B17-B18-B19-B20-B21-B22</f>
        <v>5491.200000000004</v>
      </c>
      <c r="C23" s="53">
        <f>C17-C18-C19-C20-C21-C22</f>
        <v>11838.200000000012</v>
      </c>
      <c r="D23" s="53">
        <f>D17-D18-D19-D20-D21-D22</f>
        <v>2801.099999999993</v>
      </c>
      <c r="E23" s="1">
        <f>D23/D17*100</f>
        <v>6.218075506629625</v>
      </c>
      <c r="F23" s="1">
        <f t="shared" si="3"/>
        <v>51.010708041957876</v>
      </c>
      <c r="G23" s="1">
        <f t="shared" si="0"/>
        <v>23.661536382220188</v>
      </c>
      <c r="H23" s="1">
        <f t="shared" si="2"/>
        <v>2690.1000000000113</v>
      </c>
      <c r="I23" s="1">
        <f t="shared" si="1"/>
        <v>9037.100000000019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13080.9</v>
      </c>
      <c r="C31" s="56">
        <v>38286.9</v>
      </c>
      <c r="D31" s="60">
        <f>1347.1+62.9+5.5+1121.1+3+1.1+2.6+0.1+234+6+147.2+4.6+1039.4+104.2+50.8+0.5+110.9+1079.5+38+332+67.8+22.1+92.4+1134.6+86.2+65+3.4+18.4+51.6+1048-0.1</f>
        <v>8279.9</v>
      </c>
      <c r="E31" s="3">
        <f>D31/D134*100</f>
        <v>5.707126708910484</v>
      </c>
      <c r="F31" s="3">
        <f>D31/B31*100</f>
        <v>63.297632425903416</v>
      </c>
      <c r="G31" s="3">
        <f t="shared" si="0"/>
        <v>21.625934719185935</v>
      </c>
      <c r="H31" s="3">
        <f aca="true" t="shared" si="4" ref="H31:H41">B31-D31</f>
        <v>4801</v>
      </c>
      <c r="I31" s="3">
        <f t="shared" si="1"/>
        <v>30007</v>
      </c>
    </row>
    <row r="32" spans="1:9" ht="18">
      <c r="A32" s="31" t="s">
        <v>3</v>
      </c>
      <c r="B32" s="52">
        <v>9069.2</v>
      </c>
      <c r="C32" s="53">
        <v>28976.1</v>
      </c>
      <c r="D32" s="54">
        <f>1119.5+1121.1+1039.4+104.2+1079.5+1133.4+1048</f>
        <v>6645.1</v>
      </c>
      <c r="E32" s="1">
        <f>D32/D31*100</f>
        <v>80.25580019082356</v>
      </c>
      <c r="F32" s="1">
        <f t="shared" si="3"/>
        <v>73.27107131830812</v>
      </c>
      <c r="G32" s="1">
        <f t="shared" si="0"/>
        <v>22.93303791745611</v>
      </c>
      <c r="H32" s="1">
        <f t="shared" si="4"/>
        <v>2424.1000000000004</v>
      </c>
      <c r="I32" s="1">
        <f t="shared" si="1"/>
        <v>22331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955</v>
      </c>
      <c r="C34" s="53">
        <v>1732.8</v>
      </c>
      <c r="D34" s="54">
        <f>1+2.5+0.8+6+1.4+0.1+11.2+0.5+6.3-0.2+32.4+6.9+2.4+3.4+18.4+48</f>
        <v>141.10000000000002</v>
      </c>
      <c r="E34" s="1">
        <f>D34/D31*100</f>
        <v>1.704126861435525</v>
      </c>
      <c r="F34" s="1">
        <f t="shared" si="3"/>
        <v>14.774869109947646</v>
      </c>
      <c r="G34" s="1">
        <f t="shared" si="0"/>
        <v>8.142890120036936</v>
      </c>
      <c r="H34" s="1">
        <f t="shared" si="4"/>
        <v>813.9</v>
      </c>
      <c r="I34" s="1">
        <f t="shared" si="1"/>
        <v>1591.6999999999998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</f>
        <v>73.6</v>
      </c>
      <c r="E35" s="21">
        <f>D35/D31*100</f>
        <v>0.888899624391599</v>
      </c>
      <c r="F35" s="21">
        <f t="shared" si="3"/>
        <v>33.66880146386093</v>
      </c>
      <c r="G35" s="21">
        <f t="shared" si="0"/>
        <v>10.289389067524116</v>
      </c>
      <c r="H35" s="21">
        <f t="shared" si="4"/>
        <v>145</v>
      </c>
      <c r="I35" s="21">
        <f t="shared" si="1"/>
        <v>641.6999999999999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</f>
        <v>7.2</v>
      </c>
      <c r="E36" s="1">
        <f>D36/D31*100</f>
        <v>0.08695757195135208</v>
      </c>
      <c r="F36" s="1">
        <f t="shared" si="3"/>
        <v>20.930232558139537</v>
      </c>
      <c r="G36" s="1">
        <f t="shared" si="0"/>
        <v>15.929203539823009</v>
      </c>
      <c r="H36" s="1">
        <f t="shared" si="4"/>
        <v>27.2</v>
      </c>
      <c r="I36" s="1">
        <f t="shared" si="1"/>
        <v>38</v>
      </c>
    </row>
    <row r="37" spans="1:9" ht="18.75" thickBot="1">
      <c r="A37" s="31" t="s">
        <v>35</v>
      </c>
      <c r="B37" s="52">
        <f>B31-B32-B34-B35-B33-B36</f>
        <v>2803.699999999999</v>
      </c>
      <c r="C37" s="52">
        <f>C31-C32-C34-C35-C33-C36</f>
        <v>6817.500000000003</v>
      </c>
      <c r="D37" s="52">
        <f>D31-D32-D34-D35-D33-D36</f>
        <v>1412.8999999999994</v>
      </c>
      <c r="E37" s="1">
        <f>D37/D31*100</f>
        <v>17.064215751397956</v>
      </c>
      <c r="F37" s="1">
        <f t="shared" si="3"/>
        <v>50.39412205300139</v>
      </c>
      <c r="G37" s="1">
        <f t="shared" si="0"/>
        <v>20.724605793912705</v>
      </c>
      <c r="H37" s="1">
        <f>B37-D37</f>
        <v>1390.7999999999995</v>
      </c>
      <c r="I37" s="1">
        <f t="shared" si="1"/>
        <v>5404.600000000003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370.4</v>
      </c>
      <c r="C41" s="56">
        <v>1079.9</v>
      </c>
      <c r="D41" s="57">
        <f>39.9+10-0.1+63.8+32.1</f>
        <v>145.7</v>
      </c>
      <c r="E41" s="3">
        <f>D41/D134*100</f>
        <v>0.10042734350514589</v>
      </c>
      <c r="F41" s="3">
        <f>D41/B41*100</f>
        <v>39.33585313174946</v>
      </c>
      <c r="G41" s="3">
        <f t="shared" si="0"/>
        <v>13.491989999073986</v>
      </c>
      <c r="H41" s="3">
        <f t="shared" si="4"/>
        <v>224.7</v>
      </c>
      <c r="I41" s="3">
        <f t="shared" si="1"/>
        <v>934.2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1956.8</v>
      </c>
      <c r="C43" s="56">
        <v>6105.1</v>
      </c>
      <c r="D43" s="57">
        <f>179.7+225.2+3.4+199.4+211.8+7.4+5.4+7.6+190.5+3.4+230.5</f>
        <v>1264.3000000000002</v>
      </c>
      <c r="E43" s="3">
        <f>D43/D134*100</f>
        <v>0.8714501742865888</v>
      </c>
      <c r="F43" s="3">
        <f>D43/B43*100</f>
        <v>64.61058871627148</v>
      </c>
      <c r="G43" s="3">
        <f aca="true" t="shared" si="5" ref="G43:G73">D43/C43*100</f>
        <v>20.70891549687966</v>
      </c>
      <c r="H43" s="3">
        <f>B43-D43</f>
        <v>692.4999999999998</v>
      </c>
      <c r="I43" s="3">
        <f aca="true" t="shared" si="6" ref="I43:I74">C43-D43</f>
        <v>4840.8</v>
      </c>
    </row>
    <row r="44" spans="1:9" ht="18">
      <c r="A44" s="31" t="s">
        <v>3</v>
      </c>
      <c r="B44" s="52">
        <v>1681.1</v>
      </c>
      <c r="C44" s="53">
        <v>5484.1</v>
      </c>
      <c r="D44" s="54">
        <f>179.7+201.3+187+211.8+190.5+230.5</f>
        <v>1200.8</v>
      </c>
      <c r="E44" s="1">
        <f>D44/D43*100</f>
        <v>94.97745788183182</v>
      </c>
      <c r="F44" s="1">
        <f aca="true" t="shared" si="7" ref="F44:F71">D44/B44*100</f>
        <v>71.42942121230146</v>
      </c>
      <c r="G44" s="1">
        <f t="shared" si="5"/>
        <v>21.896026695355662</v>
      </c>
      <c r="H44" s="1">
        <f aca="true" t="shared" si="8" ref="H44:H71">B44-D44</f>
        <v>480.29999999999995</v>
      </c>
      <c r="I44" s="1">
        <f t="shared" si="6"/>
        <v>4283.3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</f>
        <v>6.5</v>
      </c>
      <c r="E46" s="1">
        <f>D46/D43*100</f>
        <v>0.5141184845368978</v>
      </c>
      <c r="F46" s="1">
        <f t="shared" si="7"/>
        <v>60.74766355140188</v>
      </c>
      <c r="G46" s="1">
        <f t="shared" si="5"/>
        <v>18.51851851851852</v>
      </c>
      <c r="H46" s="1">
        <f t="shared" si="8"/>
        <v>4.199999999999999</v>
      </c>
      <c r="I46" s="1">
        <f t="shared" si="6"/>
        <v>28.6</v>
      </c>
    </row>
    <row r="47" spans="1:9" ht="18">
      <c r="A47" s="31" t="s">
        <v>0</v>
      </c>
      <c r="B47" s="52">
        <v>204.5</v>
      </c>
      <c r="C47" s="53">
        <v>358</v>
      </c>
      <c r="D47" s="54">
        <f>23.1+2.7+0.5+0.4+5.2+0.6</f>
        <v>32.5</v>
      </c>
      <c r="E47" s="1">
        <f>D47/D43*100</f>
        <v>2.570592422684489</v>
      </c>
      <c r="F47" s="1">
        <f t="shared" si="7"/>
        <v>15.892420537897312</v>
      </c>
      <c r="G47" s="1">
        <f t="shared" si="5"/>
        <v>9.078212290502794</v>
      </c>
      <c r="H47" s="1">
        <f t="shared" si="8"/>
        <v>172</v>
      </c>
      <c r="I47" s="1">
        <f t="shared" si="6"/>
        <v>325.5</v>
      </c>
    </row>
    <row r="48" spans="1:9" ht="18.75" thickBot="1">
      <c r="A48" s="31" t="s">
        <v>35</v>
      </c>
      <c r="B48" s="53">
        <f>B43-B44-B47-B46-B45</f>
        <v>59.90000000000004</v>
      </c>
      <c r="C48" s="53">
        <f>C43-C44-C47-C46-C45</f>
        <v>226.9</v>
      </c>
      <c r="D48" s="53">
        <f>D43-D44-D47-D46-D45</f>
        <v>24.500000000000227</v>
      </c>
      <c r="E48" s="1">
        <f>D48/D43*100</f>
        <v>1.9378312109467868</v>
      </c>
      <c r="F48" s="1">
        <f t="shared" si="7"/>
        <v>40.901502504173976</v>
      </c>
      <c r="G48" s="1">
        <f t="shared" si="5"/>
        <v>10.797708241516187</v>
      </c>
      <c r="H48" s="1">
        <f t="shared" si="8"/>
        <v>35.399999999999814</v>
      </c>
      <c r="I48" s="1">
        <f t="shared" si="6"/>
        <v>202.39999999999978</v>
      </c>
    </row>
    <row r="49" spans="1:9" ht="18.75" thickBot="1">
      <c r="A49" s="30" t="s">
        <v>4</v>
      </c>
      <c r="B49" s="55">
        <v>4149.9</v>
      </c>
      <c r="C49" s="56">
        <v>12054.8</v>
      </c>
      <c r="D49" s="57">
        <f>282.8+343.5+104.6+27.4+31.1+70.8+315.1+27.8+66.3+5+25+425.5+95.6+8.8+334.8+43.9+50.2+364.8+68.9-0.1</f>
        <v>2691.8</v>
      </c>
      <c r="E49" s="3">
        <f>D49/D134*100</f>
        <v>1.8553900016963059</v>
      </c>
      <c r="F49" s="3">
        <f>D49/B49*100</f>
        <v>64.86421359550833</v>
      </c>
      <c r="G49" s="3">
        <f t="shared" si="5"/>
        <v>22.32969439559346</v>
      </c>
      <c r="H49" s="3">
        <f>B49-D49</f>
        <v>1458.0999999999995</v>
      </c>
      <c r="I49" s="3">
        <f t="shared" si="6"/>
        <v>9363</v>
      </c>
    </row>
    <row r="50" spans="1:9" ht="18">
      <c r="A50" s="31" t="s">
        <v>3</v>
      </c>
      <c r="B50" s="52">
        <v>2552.9</v>
      </c>
      <c r="C50" s="53">
        <v>7727</v>
      </c>
      <c r="D50" s="54">
        <f>282.8+343.5+279.8+360.5+269.9+364.8-0.1</f>
        <v>1901.2</v>
      </c>
      <c r="E50" s="1">
        <f>D50/D49*100</f>
        <v>70.6293186715209</v>
      </c>
      <c r="F50" s="1">
        <f t="shared" si="7"/>
        <v>74.4721689059501</v>
      </c>
      <c r="G50" s="1">
        <f t="shared" si="5"/>
        <v>24.60463310469781</v>
      </c>
      <c r="H50" s="1">
        <f t="shared" si="8"/>
        <v>651.7</v>
      </c>
      <c r="I50" s="1">
        <f t="shared" si="6"/>
        <v>5825.8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</f>
        <v>27.7</v>
      </c>
      <c r="E52" s="1">
        <f>D52/D49*100</f>
        <v>1.0290511925105876</v>
      </c>
      <c r="F52" s="1">
        <f t="shared" si="7"/>
        <v>27.077223851417397</v>
      </c>
      <c r="G52" s="1">
        <f t="shared" si="5"/>
        <v>8.523076923076923</v>
      </c>
      <c r="H52" s="1">
        <f t="shared" si="8"/>
        <v>74.6</v>
      </c>
      <c r="I52" s="1">
        <f t="shared" si="6"/>
        <v>297.3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</f>
        <v>69.39999999999999</v>
      </c>
      <c r="E53" s="1">
        <f>D53/D49*100</f>
        <v>2.5782004606582953</v>
      </c>
      <c r="F53" s="1">
        <f t="shared" si="7"/>
        <v>27.61639474731396</v>
      </c>
      <c r="G53" s="1">
        <f t="shared" si="5"/>
        <v>12.993821381763713</v>
      </c>
      <c r="H53" s="1">
        <f t="shared" si="8"/>
        <v>181.90000000000003</v>
      </c>
      <c r="I53" s="1">
        <f t="shared" si="6"/>
        <v>464.70000000000005</v>
      </c>
    </row>
    <row r="54" spans="1:9" ht="18.75" thickBot="1">
      <c r="A54" s="31" t="s">
        <v>35</v>
      </c>
      <c r="B54" s="53">
        <f>B49-B50-B53-B52-B51</f>
        <v>1243.3999999999996</v>
      </c>
      <c r="C54" s="53">
        <f>C49-C50-C53-C52-C51</f>
        <v>3458.9999999999995</v>
      </c>
      <c r="D54" s="53">
        <f>D49-D50-D53-D52-D51</f>
        <v>693.5000000000001</v>
      </c>
      <c r="E54" s="1">
        <f>D54/D49*100</f>
        <v>25.763429675310206</v>
      </c>
      <c r="F54" s="1">
        <f t="shared" si="7"/>
        <v>55.77448930352262</v>
      </c>
      <c r="G54" s="1">
        <f t="shared" si="5"/>
        <v>20.049147152356177</v>
      </c>
      <c r="H54" s="1">
        <f t="shared" si="8"/>
        <v>549.8999999999995</v>
      </c>
      <c r="I54" s="1">
        <f>C54-D54</f>
        <v>2765.4999999999995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946.7</v>
      </c>
      <c r="C56" s="56">
        <v>3908.9</v>
      </c>
      <c r="D56" s="57">
        <f>128-60.9+102.5+11.8+75.2+16.7+4.5+87.9+0.1+68.6+30.5+35.2+2.4+30+93-9.8+0.1</f>
        <v>615.8000000000001</v>
      </c>
      <c r="E56" s="3">
        <f>D56/D134*100</f>
        <v>0.42445544358592213</v>
      </c>
      <c r="F56" s="3">
        <f>D56/B56*100</f>
        <v>65.04700538713426</v>
      </c>
      <c r="G56" s="3">
        <f t="shared" si="5"/>
        <v>15.75379262708179</v>
      </c>
      <c r="H56" s="3">
        <f>B56-D56</f>
        <v>330.9</v>
      </c>
      <c r="I56" s="3">
        <f t="shared" si="6"/>
        <v>3293.1</v>
      </c>
    </row>
    <row r="57" spans="1:9" ht="18">
      <c r="A57" s="31" t="s">
        <v>3</v>
      </c>
      <c r="B57" s="52">
        <v>758.9</v>
      </c>
      <c r="C57" s="53">
        <v>2589.6</v>
      </c>
      <c r="D57" s="54">
        <f>128-60.9+102.5+75.2+87.9+68.6+30+93</f>
        <v>524.3000000000001</v>
      </c>
      <c r="E57" s="1">
        <f>D57/D56*100</f>
        <v>85.14127963624554</v>
      </c>
      <c r="F57" s="1">
        <f t="shared" si="7"/>
        <v>69.0868362103044</v>
      </c>
      <c r="G57" s="1">
        <f t="shared" si="5"/>
        <v>20.24637009576769</v>
      </c>
      <c r="H57" s="1">
        <f t="shared" si="8"/>
        <v>234.5999999999999</v>
      </c>
      <c r="I57" s="1">
        <f t="shared" si="6"/>
        <v>2065.2999999999997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v>297.4</v>
      </c>
      <c r="D59" s="54">
        <f>4.5+4.5+30.5+35.2</f>
        <v>74.7</v>
      </c>
      <c r="E59" s="1">
        <f>D59/D56*100</f>
        <v>12.130561870737251</v>
      </c>
      <c r="F59" s="1">
        <f t="shared" si="7"/>
        <v>50.92024539877301</v>
      </c>
      <c r="G59" s="1">
        <f t="shared" si="5"/>
        <v>25.117686617350373</v>
      </c>
      <c r="H59" s="1">
        <f t="shared" si="8"/>
        <v>71.99999999999999</v>
      </c>
      <c r="I59" s="1">
        <f t="shared" si="6"/>
        <v>222.7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41.10000000000008</v>
      </c>
      <c r="C61" s="53">
        <f>C56-C57-C59-C60-C58</f>
        <v>293.20000000000016</v>
      </c>
      <c r="D61" s="53">
        <f>D56-D57-D59-D60-D58</f>
        <v>16.799999999999997</v>
      </c>
      <c r="E61" s="1">
        <f>D61/D56*100</f>
        <v>2.7281584930172125</v>
      </c>
      <c r="F61" s="1">
        <f t="shared" si="7"/>
        <v>40.875912408759035</v>
      </c>
      <c r="G61" s="1">
        <f t="shared" si="5"/>
        <v>5.729877216916776</v>
      </c>
      <c r="H61" s="1">
        <f t="shared" si="8"/>
        <v>24.300000000000082</v>
      </c>
      <c r="I61" s="1">
        <f t="shared" si="6"/>
        <v>276.40000000000015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15763</v>
      </c>
      <c r="C87" s="56">
        <v>44816.4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</f>
        <v>10265.099999999999</v>
      </c>
      <c r="E87" s="3">
        <f>D87/D134*100</f>
        <v>7.075475111974421</v>
      </c>
      <c r="F87" s="3">
        <f aca="true" t="shared" si="11" ref="F87:F92">D87/B87*100</f>
        <v>65.12148702658122</v>
      </c>
      <c r="G87" s="3">
        <f t="shared" si="9"/>
        <v>22.90478485554395</v>
      </c>
      <c r="H87" s="3">
        <f aca="true" t="shared" si="12" ref="H87:H92">B87-D87</f>
        <v>5497.9000000000015</v>
      </c>
      <c r="I87" s="3">
        <f t="shared" si="10"/>
        <v>34551.3</v>
      </c>
    </row>
    <row r="88" spans="1:9" ht="18">
      <c r="A88" s="31" t="s">
        <v>3</v>
      </c>
      <c r="B88" s="52">
        <v>12742.6</v>
      </c>
      <c r="C88" s="53">
        <v>38623.9</v>
      </c>
      <c r="D88" s="54">
        <f>3.8+55.8+877.5+206+1.6+755.1+834.4+26.6+41.3+1268.7+0.5+8.5+536.6+685.6+565+6.3-0.1+21.4+100.1+302.4+492.5+445.4+29.6+0.1+201.4+262.7+1370.2+24.4-0.1</f>
        <v>9123.3</v>
      </c>
      <c r="E88" s="1">
        <f>D88/D87*100</f>
        <v>88.87687406844552</v>
      </c>
      <c r="F88" s="1">
        <f t="shared" si="11"/>
        <v>71.59684836689529</v>
      </c>
      <c r="G88" s="1">
        <f t="shared" si="9"/>
        <v>23.62086687258407</v>
      </c>
      <c r="H88" s="1">
        <f t="shared" si="12"/>
        <v>3619.300000000001</v>
      </c>
      <c r="I88" s="1">
        <f t="shared" si="10"/>
        <v>29500.600000000002</v>
      </c>
    </row>
    <row r="89" spans="1:9" ht="18">
      <c r="A89" s="31" t="s">
        <v>33</v>
      </c>
      <c r="B89" s="52">
        <v>944.8</v>
      </c>
      <c r="C89" s="53">
        <v>1866.3</v>
      </c>
      <c r="D89" s="54">
        <f>125+55.5+51.3+1.7-0.1+10.4+5.3</f>
        <v>249.10000000000002</v>
      </c>
      <c r="E89" s="1">
        <f>D89/D87*100</f>
        <v>2.4266690046857806</v>
      </c>
      <c r="F89" s="1">
        <f t="shared" si="11"/>
        <v>26.365368331922102</v>
      </c>
      <c r="G89" s="1">
        <f t="shared" si="9"/>
        <v>13.347264641268822</v>
      </c>
      <c r="H89" s="1">
        <f t="shared" si="12"/>
        <v>695.6999999999999</v>
      </c>
      <c r="I89" s="1">
        <f t="shared" si="10"/>
        <v>1617.1999999999998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2075.5999999999995</v>
      </c>
      <c r="C91" s="53">
        <f>C87-C88-C89-C90</f>
        <v>4326.2</v>
      </c>
      <c r="D91" s="53">
        <f>D87-D88-D89-D90</f>
        <v>892.6999999999992</v>
      </c>
      <c r="E91" s="1">
        <f>D91/D87*100</f>
        <v>8.696456926868706</v>
      </c>
      <c r="F91" s="1">
        <f t="shared" si="11"/>
        <v>43.009250337251856</v>
      </c>
      <c r="G91" s="1">
        <f>D91/C91*100</f>
        <v>20.634737182746967</v>
      </c>
      <c r="H91" s="1">
        <f t="shared" si="12"/>
        <v>1182.9</v>
      </c>
      <c r="I91" s="1">
        <f>C91-D91</f>
        <v>3433.5000000000005</v>
      </c>
    </row>
    <row r="92" spans="1:9" ht="19.5" thickBot="1">
      <c r="A92" s="15" t="s">
        <v>12</v>
      </c>
      <c r="B92" s="64">
        <v>13718</v>
      </c>
      <c r="C92" s="75">
        <v>39290.3</v>
      </c>
      <c r="D92" s="57">
        <f>2618.9+2514.7+108.2+3415.7+1160.5+185.2+4.1+84.7</f>
        <v>10092.000000000002</v>
      </c>
      <c r="E92" s="3">
        <f>D92/D134*100</f>
        <v>6.956161637981692</v>
      </c>
      <c r="F92" s="3">
        <f t="shared" si="11"/>
        <v>73.56757544831609</v>
      </c>
      <c r="G92" s="3">
        <f>D92/C92*100</f>
        <v>25.685729047627536</v>
      </c>
      <c r="H92" s="3">
        <f t="shared" si="12"/>
        <v>3625.999999999998</v>
      </c>
      <c r="I92" s="3">
        <f>C92-D92</f>
        <v>29198.300000000003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2132.8</v>
      </c>
      <c r="C98" s="110">
        <v>5290.2</v>
      </c>
      <c r="D98" s="94">
        <f>111.6+19.4+112.6-0.1+0.9+99.9+111.6+6.9+7.2+47.9+73.3+25.9+28.7+425.6+10.7+10.8</f>
        <v>1092.9</v>
      </c>
      <c r="E98" s="27">
        <f>D98/D134*100</f>
        <v>0.7533084675138914</v>
      </c>
      <c r="F98" s="27">
        <f>D98/B98*100</f>
        <v>51.24249812453113</v>
      </c>
      <c r="G98" s="27">
        <f aca="true" t="shared" si="13" ref="G98:G111">D98/C98*100</f>
        <v>20.658954292843372</v>
      </c>
      <c r="H98" s="27">
        <f>B98-D98</f>
        <v>1039.9</v>
      </c>
      <c r="I98" s="27">
        <f aca="true" t="shared" si="14" ref="I98:I132">C98-D98</f>
        <v>4197.299999999999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v>1933.3</v>
      </c>
      <c r="C100" s="54">
        <f>4699.6+1.8</f>
        <v>4701.400000000001</v>
      </c>
      <c r="D100" s="54">
        <f>111.4+112.6+0.9+99.8+111.4+47.6+73.3-0.9+24.7+28.7+415.6+4.4+7.7</f>
        <v>1037.2000000000003</v>
      </c>
      <c r="E100" s="1">
        <f>D100/D98*100</f>
        <v>94.90346783786259</v>
      </c>
      <c r="F100" s="1">
        <f aca="true" t="shared" si="15" ref="F100:F132">D100/B100*100</f>
        <v>53.649200848290505</v>
      </c>
      <c r="G100" s="1">
        <f t="shared" si="13"/>
        <v>22.061513591696094</v>
      </c>
      <c r="H100" s="1">
        <f>B100-D100</f>
        <v>896.0999999999997</v>
      </c>
      <c r="I100" s="1">
        <f t="shared" si="14"/>
        <v>3664.2000000000003</v>
      </c>
    </row>
    <row r="101" spans="1:9" ht="18.75" thickBot="1">
      <c r="A101" s="102" t="s">
        <v>35</v>
      </c>
      <c r="B101" s="104">
        <f>B98-B99-B100</f>
        <v>182.00000000000023</v>
      </c>
      <c r="C101" s="104">
        <f>C98-C99-C100</f>
        <v>565.2999999999993</v>
      </c>
      <c r="D101" s="104">
        <f>D98-D99-D100</f>
        <v>55.69999999999982</v>
      </c>
      <c r="E101" s="100">
        <f>D101/D98*100</f>
        <v>5.096532162137415</v>
      </c>
      <c r="F101" s="100">
        <f t="shared" si="15"/>
        <v>30.604395604395467</v>
      </c>
      <c r="G101" s="100">
        <f t="shared" si="13"/>
        <v>9.853175305147689</v>
      </c>
      <c r="H101" s="100">
        <f>B101-D101</f>
        <v>126.30000000000041</v>
      </c>
      <c r="I101" s="100">
        <f t="shared" si="14"/>
        <v>509.59999999999945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5924.700000000002</v>
      </c>
      <c r="C102" s="97">
        <f>SUM(C103:C131)-C110-C114+C132-C127-C128-C104-C107</f>
        <v>20052.3</v>
      </c>
      <c r="D102" s="97">
        <f>SUM(D103:D131)-D110-D114+D132-D127-D128-D104-D107</f>
        <v>2769.91</v>
      </c>
      <c r="E102" s="98">
        <f>D102/D134*100</f>
        <v>1.9092292590826263</v>
      </c>
      <c r="F102" s="98">
        <f>D102/B102*100</f>
        <v>46.751903049943444</v>
      </c>
      <c r="G102" s="98">
        <f t="shared" si="13"/>
        <v>13.813427886077905</v>
      </c>
      <c r="H102" s="98">
        <f>B102-D102</f>
        <v>3154.790000000002</v>
      </c>
      <c r="I102" s="98">
        <f t="shared" si="14"/>
        <v>17282.39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</f>
        <v>21.5</v>
      </c>
      <c r="E103" s="6">
        <f>D103/D102*100</f>
        <v>0.7761985046445553</v>
      </c>
      <c r="F103" s="6">
        <f t="shared" si="15"/>
        <v>2.6235509456985966</v>
      </c>
      <c r="G103" s="6">
        <f t="shared" si="13"/>
        <v>1.1497941066367185</v>
      </c>
      <c r="H103" s="6">
        <f aca="true" t="shared" si="16" ref="H103:H132">B103-D103</f>
        <v>798</v>
      </c>
      <c r="I103" s="6">
        <f t="shared" si="14"/>
        <v>1848.4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</f>
        <v>1.4</v>
      </c>
      <c r="E104" s="1"/>
      <c r="F104" s="1">
        <f t="shared" si="15"/>
        <v>0.2327901563019621</v>
      </c>
      <c r="G104" s="1">
        <f t="shared" si="13"/>
        <v>0.1126035550550953</v>
      </c>
      <c r="H104" s="1">
        <f t="shared" si="16"/>
        <v>600</v>
      </c>
      <c r="I104" s="1">
        <f t="shared" si="14"/>
        <v>1241.8999999999999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24.6</v>
      </c>
      <c r="C108" s="71">
        <v>75.5</v>
      </c>
      <c r="D108" s="83">
        <f>5.5+5.5</f>
        <v>11</v>
      </c>
      <c r="E108" s="6">
        <f>D108/D102*100</f>
        <v>0.3971248163297724</v>
      </c>
      <c r="F108" s="6">
        <f t="shared" si="15"/>
        <v>44.71544715447154</v>
      </c>
      <c r="G108" s="6">
        <f t="shared" si="13"/>
        <v>14.56953642384106</v>
      </c>
      <c r="H108" s="6">
        <f t="shared" si="16"/>
        <v>13.600000000000001</v>
      </c>
      <c r="I108" s="6">
        <f t="shared" si="14"/>
        <v>64.5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</f>
        <v>156.29999999999998</v>
      </c>
      <c r="E109" s="6">
        <f>D109/D102*100</f>
        <v>5.642782617485766</v>
      </c>
      <c r="F109" s="6">
        <f t="shared" si="15"/>
        <v>41.97099892588614</v>
      </c>
      <c r="G109" s="6">
        <f t="shared" si="13"/>
        <v>14.885714285714286</v>
      </c>
      <c r="H109" s="6">
        <f t="shared" si="16"/>
        <v>216.1</v>
      </c>
      <c r="I109" s="6">
        <f t="shared" si="14"/>
        <v>893.7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107.9</v>
      </c>
      <c r="C112" s="71">
        <v>488.6</v>
      </c>
      <c r="D112" s="83">
        <v>4.9</v>
      </c>
      <c r="E112" s="6">
        <f>D112/D102*100</f>
        <v>0.17690105454689864</v>
      </c>
      <c r="F112" s="6">
        <f>D112/B112*100</f>
        <v>4.541241890639481</v>
      </c>
      <c r="G112" s="6">
        <f aca="true" t="shared" si="17" ref="G112:G132">D112/C112*100</f>
        <v>1.002865329512894</v>
      </c>
      <c r="H112" s="6">
        <f t="shared" si="16"/>
        <v>103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</f>
        <v>42</v>
      </c>
      <c r="E113" s="6">
        <f>D113/D102*100</f>
        <v>1.5162947532591313</v>
      </c>
      <c r="F113" s="6">
        <f t="shared" si="15"/>
        <v>65.625</v>
      </c>
      <c r="G113" s="6">
        <f t="shared" si="17"/>
        <v>27.379400260756192</v>
      </c>
      <c r="H113" s="6">
        <f t="shared" si="16"/>
        <v>22</v>
      </c>
      <c r="I113" s="6">
        <f t="shared" si="14"/>
        <v>111.4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</f>
        <v>40.4</v>
      </c>
      <c r="E114" s="1"/>
      <c r="F114" s="1">
        <f t="shared" si="15"/>
        <v>74.95361781076066</v>
      </c>
      <c r="G114" s="1">
        <f t="shared" si="17"/>
        <v>33.33333333333333</v>
      </c>
      <c r="H114" s="1">
        <f t="shared" si="16"/>
        <v>13.5</v>
      </c>
      <c r="I114" s="1">
        <f t="shared" si="14"/>
        <v>80.80000000000001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0.5848565476856649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</f>
        <v>233.4</v>
      </c>
      <c r="E117" s="21">
        <f>D117/D102*100</f>
        <v>8.426266557397172</v>
      </c>
      <c r="F117" s="6">
        <f t="shared" si="15"/>
        <v>18.22156296354126</v>
      </c>
      <c r="G117" s="6">
        <f t="shared" si="17"/>
        <v>13.728604199752956</v>
      </c>
      <c r="H117" s="6">
        <f t="shared" si="16"/>
        <v>1047.5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69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69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39.8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39.8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</f>
        <v>0.5</v>
      </c>
      <c r="E123" s="21">
        <f>D123/D102*100</f>
        <v>0.01805112801498966</v>
      </c>
      <c r="F123" s="6">
        <f t="shared" si="15"/>
        <v>4.545454545454546</v>
      </c>
      <c r="G123" s="6">
        <f t="shared" si="17"/>
        <v>0.7396449704142012</v>
      </c>
      <c r="H123" s="6">
        <f t="shared" si="16"/>
        <v>10.5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102</v>
      </c>
      <c r="B125" s="84">
        <v>50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50</v>
      </c>
      <c r="I125" s="6">
        <f t="shared" si="14"/>
        <v>115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21.4+1.2+34.6+22.6+3.4+31.2+5.1+22.6+3+44.8+0.21</f>
        <v>190.11000000000004</v>
      </c>
      <c r="E126" s="21">
        <f>D126/D102*100</f>
        <v>6.863399893859369</v>
      </c>
      <c r="F126" s="6">
        <f t="shared" si="15"/>
        <v>65.26261585993822</v>
      </c>
      <c r="G126" s="6">
        <f t="shared" si="17"/>
        <v>21.897028334485142</v>
      </c>
      <c r="H126" s="6">
        <f t="shared" si="16"/>
        <v>101.18999999999997</v>
      </c>
      <c r="I126" s="6">
        <f t="shared" si="14"/>
        <v>678.09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</f>
        <v>178.60000000000002</v>
      </c>
      <c r="E127" s="1">
        <f>D127/D126*100</f>
        <v>93.94561043606332</v>
      </c>
      <c r="F127" s="1">
        <f>D127/B127*100</f>
        <v>73.83216205043406</v>
      </c>
      <c r="G127" s="1">
        <f t="shared" si="17"/>
        <v>23.905768973363674</v>
      </c>
      <c r="H127" s="1">
        <f t="shared" si="16"/>
        <v>63.29999999999998</v>
      </c>
      <c r="I127" s="1">
        <f t="shared" si="14"/>
        <v>568.5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</f>
        <v>6.4</v>
      </c>
      <c r="E128" s="1">
        <f>D128/D126*100</f>
        <v>3.366472042501709</v>
      </c>
      <c r="F128" s="1">
        <f>D128/B128*100</f>
        <v>41.830065359477125</v>
      </c>
      <c r="G128" s="1">
        <f>D128/C128*100</f>
        <v>23.357664233576646</v>
      </c>
      <c r="H128" s="1">
        <f t="shared" si="16"/>
        <v>8.9</v>
      </c>
      <c r="I128" s="1">
        <f t="shared" si="14"/>
        <v>21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75.5981241267767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106</v>
      </c>
      <c r="B130" s="84">
        <v>475.8</v>
      </c>
      <c r="C130" s="63">
        <v>475.8</v>
      </c>
      <c r="D130" s="87"/>
      <c r="E130" s="21">
        <f>D130/D102*100</f>
        <v>0</v>
      </c>
      <c r="F130" s="120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8699.2</v>
      </c>
      <c r="C133" s="88">
        <f>C41+C66+C69+C74+C76+C84+C98+C102+C96+C81+C94</f>
        <v>27282.4</v>
      </c>
      <c r="D133" s="63">
        <f>D41+D66+D69+D74+D76+D84+D98+D102+D96+D81+D94</f>
        <v>4008.51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233182.69999999998</v>
      </c>
      <c r="C134" s="57">
        <f>C6+C17+C31+C41+C49+C56+C66+C69+C74+C76+C84+C87+C92+C98+C102+C96+C81+C94+C43</f>
        <v>627326.8</v>
      </c>
      <c r="D134" s="57">
        <f>D6+D17+D31+D41+D49+D56+D66+D69+D74+D76+D84+D87+D92+D98+D102+D96+D81+D94+D43</f>
        <v>145080.00999999998</v>
      </c>
      <c r="E134" s="40">
        <v>100</v>
      </c>
      <c r="F134" s="3">
        <f>D134/B134*100</f>
        <v>62.217312862403595</v>
      </c>
      <c r="G134" s="3">
        <f aca="true" t="shared" si="18" ref="G134:G140">D134/C134*100</f>
        <v>23.126703657487607</v>
      </c>
      <c r="H134" s="3">
        <f aca="true" t="shared" si="19" ref="H134:H140">B134-D134</f>
        <v>88102.69</v>
      </c>
      <c r="I134" s="3">
        <f aca="true" t="shared" si="20" ref="I134:I140">C134-D134</f>
        <v>482246.79000000004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152282.19999999998</v>
      </c>
      <c r="C135" s="70">
        <f>C7+C18+C32+C50+C57+C88+C110+C114+C44+C127</f>
        <v>437725.39999999997</v>
      </c>
      <c r="D135" s="70">
        <f>D7+D18+D32+D50+D57+D88+D110+D114+D44+D127</f>
        <v>109384.00000000001</v>
      </c>
      <c r="E135" s="6">
        <f>D135/D134*100</f>
        <v>75.39563858590859</v>
      </c>
      <c r="F135" s="6">
        <f aca="true" t="shared" si="21" ref="F135:F146">D135/B135*100</f>
        <v>71.82980019989206</v>
      </c>
      <c r="G135" s="6">
        <f t="shared" si="18"/>
        <v>24.989182715921906</v>
      </c>
      <c r="H135" s="6">
        <f t="shared" si="19"/>
        <v>42898.19999999997</v>
      </c>
      <c r="I135" s="20">
        <f t="shared" si="20"/>
        <v>328341.39999999997</v>
      </c>
      <c r="K135" s="49"/>
      <c r="L135" s="50"/>
    </row>
    <row r="136" spans="1:12" ht="18.75">
      <c r="A136" s="25" t="s">
        <v>0</v>
      </c>
      <c r="B136" s="71">
        <f>B10+B21+B34+B53+B59+B89+B47+B128+B104+B107</f>
        <v>35817.4</v>
      </c>
      <c r="C136" s="71">
        <f>C10+C21+C34+C53+C59+C89+C47+C128+C104+C107</f>
        <v>64854.40000000001</v>
      </c>
      <c r="D136" s="71">
        <f>D10+D21+D34+D53+D59+D89+D47+D128+D104+D107</f>
        <v>9937</v>
      </c>
      <c r="E136" s="6">
        <f>D136/D134*100</f>
        <v>6.849324038508131</v>
      </c>
      <c r="F136" s="6">
        <f t="shared" si="21"/>
        <v>27.743498969774468</v>
      </c>
      <c r="G136" s="6">
        <f t="shared" si="18"/>
        <v>15.322013618197067</v>
      </c>
      <c r="H136" s="6">
        <f t="shared" si="19"/>
        <v>25880.4</v>
      </c>
      <c r="I136" s="20">
        <f t="shared" si="20"/>
        <v>54917.40000000001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4377.6</v>
      </c>
      <c r="E137" s="6">
        <f>D137/D134*100</f>
        <v>3.017369519067445</v>
      </c>
      <c r="F137" s="6">
        <f t="shared" si="21"/>
        <v>56.553755522827686</v>
      </c>
      <c r="G137" s="6">
        <f t="shared" si="18"/>
        <v>21.53917309177865</v>
      </c>
      <c r="H137" s="6">
        <f t="shared" si="19"/>
        <v>3363</v>
      </c>
      <c r="I137" s="20">
        <f t="shared" si="20"/>
        <v>15946.299999999997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2495.8</v>
      </c>
      <c r="C138" s="70">
        <f>C11+C22+C100+C60+C36+C90</f>
        <v>7145.6</v>
      </c>
      <c r="D138" s="70">
        <f>D11+D22+D100+D60+D36+D90</f>
        <v>1407.1000000000004</v>
      </c>
      <c r="E138" s="6">
        <f>D138/D134*100</f>
        <v>0.9698786207693263</v>
      </c>
      <c r="F138" s="6">
        <f t="shared" si="21"/>
        <v>56.37871624328874</v>
      </c>
      <c r="G138" s="6">
        <f t="shared" si="18"/>
        <v>19.691838334079716</v>
      </c>
      <c r="H138" s="6">
        <f t="shared" si="19"/>
        <v>1088.6999999999998</v>
      </c>
      <c r="I138" s="20">
        <f t="shared" si="20"/>
        <v>5738.5</v>
      </c>
      <c r="K138" s="49"/>
      <c r="L138" s="106"/>
    </row>
    <row r="139" spans="1:12" ht="18.75">
      <c r="A139" s="25" t="s">
        <v>2</v>
      </c>
      <c r="B139" s="70">
        <f>B8+B19+B45+B51</f>
        <v>2686.9</v>
      </c>
      <c r="C139" s="70">
        <f>C8+C19+C45+C51</f>
        <v>7615.1</v>
      </c>
      <c r="D139" s="70">
        <f>D8+D19+D45+D51</f>
        <v>1120.6</v>
      </c>
      <c r="E139" s="6">
        <f>D139/D134*100</f>
        <v>0.7724013804520692</v>
      </c>
      <c r="F139" s="6">
        <f t="shared" si="21"/>
        <v>41.7060553053705</v>
      </c>
      <c r="G139" s="6">
        <f t="shared" si="18"/>
        <v>14.715499468161939</v>
      </c>
      <c r="H139" s="6">
        <f t="shared" si="19"/>
        <v>1566.3000000000002</v>
      </c>
      <c r="I139" s="20">
        <f t="shared" si="20"/>
        <v>6494.5</v>
      </c>
      <c r="K139" s="49"/>
      <c r="L139" s="50"/>
    </row>
    <row r="140" spans="1:12" ht="19.5" thickBot="1">
      <c r="A140" s="25" t="s">
        <v>35</v>
      </c>
      <c r="B140" s="70">
        <f>B134-B135-B136-B137-B138-B139</f>
        <v>32159.799999999996</v>
      </c>
      <c r="C140" s="70">
        <f>C134-C135-C136-C137-C138-C139</f>
        <v>89662.40000000007</v>
      </c>
      <c r="D140" s="70">
        <f>D134-D135-D136-D137-D138-D139</f>
        <v>18853.70999999997</v>
      </c>
      <c r="E140" s="6">
        <f>D140/D134*100</f>
        <v>12.99538785529445</v>
      </c>
      <c r="F140" s="6">
        <f t="shared" si="21"/>
        <v>58.62508473311393</v>
      </c>
      <c r="G140" s="46">
        <f t="shared" si="18"/>
        <v>21.02744294152282</v>
      </c>
      <c r="H140" s="6">
        <f t="shared" si="19"/>
        <v>13306.090000000026</v>
      </c>
      <c r="I140" s="6">
        <f t="shared" si="20"/>
        <v>70808.69000000009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>
        <f>1285.7+343.1+251.2</f>
        <v>1880.0000000000002</v>
      </c>
      <c r="E142" s="16"/>
      <c r="F142" s="6">
        <f t="shared" si="21"/>
        <v>100.00000000000003</v>
      </c>
      <c r="G142" s="6">
        <f aca="true" t="shared" si="22" ref="G142:G151">D142/C142*100</f>
        <v>98.42931937172776</v>
      </c>
      <c r="H142" s="6">
        <f>B142-D142</f>
        <v>0</v>
      </c>
      <c r="I142" s="6">
        <f aca="true" t="shared" si="23" ref="I142:I151">C142-D142</f>
        <v>29.999999999999773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f>12701.5</f>
        <v>12701.5</v>
      </c>
      <c r="C144" s="70">
        <v>29762.7</v>
      </c>
      <c r="D144" s="70">
        <f>6096.5+112.1+30.9+1603.7+825.7-185.6</f>
        <v>8483.3</v>
      </c>
      <c r="E144" s="6"/>
      <c r="F144" s="6">
        <f t="shared" si="21"/>
        <v>66.78974924221548</v>
      </c>
      <c r="G144" s="6">
        <f t="shared" si="22"/>
        <v>28.503126396462687</v>
      </c>
      <c r="H144" s="6">
        <f t="shared" si="24"/>
        <v>4218.200000000001</v>
      </c>
      <c r="I144" s="6">
        <f t="shared" si="23"/>
        <v>21279.4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2527.9</v>
      </c>
      <c r="C146" s="70">
        <v>8750.7</v>
      </c>
      <c r="D146" s="70">
        <f>1079.6+99+23+18.9+98</f>
        <v>1318.5</v>
      </c>
      <c r="E146" s="21"/>
      <c r="F146" s="6">
        <f t="shared" si="21"/>
        <v>52.15791763914711</v>
      </c>
      <c r="G146" s="6">
        <f t="shared" si="22"/>
        <v>15.067366039288284</v>
      </c>
      <c r="H146" s="6">
        <f t="shared" si="24"/>
        <v>1209.4</v>
      </c>
      <c r="I146" s="6">
        <f t="shared" si="23"/>
        <v>7432.200000000001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v>790</v>
      </c>
      <c r="D148" s="70"/>
      <c r="E148" s="21"/>
      <c r="F148" s="6">
        <f>D148/B148*100</f>
        <v>0</v>
      </c>
      <c r="G148" s="6">
        <f t="shared" si="22"/>
        <v>0</v>
      </c>
      <c r="H148" s="6">
        <f t="shared" si="24"/>
        <v>371</v>
      </c>
      <c r="I148" s="6">
        <f t="shared" si="23"/>
        <v>790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1132.6</v>
      </c>
      <c r="C150" s="93">
        <v>3939.6</v>
      </c>
      <c r="D150" s="93">
        <f>95.1</f>
        <v>95.1</v>
      </c>
      <c r="E150" s="26"/>
      <c r="F150" s="6">
        <f>D150/B150*100</f>
        <v>8.396609570898816</v>
      </c>
      <c r="G150" s="6">
        <f t="shared" si="22"/>
        <v>2.413950654888821</v>
      </c>
      <c r="H150" s="6">
        <f t="shared" si="24"/>
        <v>1037.5</v>
      </c>
      <c r="I150" s="6">
        <f t="shared" si="23"/>
        <v>3844.5</v>
      </c>
    </row>
    <row r="151" spans="1:9" ht="19.5" thickBot="1">
      <c r="A151" s="15" t="s">
        <v>20</v>
      </c>
      <c r="B151" s="94">
        <f>B134+B142+B146+B147+B143+B150+B149+B144+B148+B145</f>
        <v>251795.69999999998</v>
      </c>
      <c r="C151" s="94">
        <f>C134+C142+C146+C147+C143+C150+C149+C144+C148+C145</f>
        <v>672479.7999999999</v>
      </c>
      <c r="D151" s="94">
        <f>D134+D142+D146+D147+D143+D150+D149+D144+D148+D145</f>
        <v>156856.90999999997</v>
      </c>
      <c r="E151" s="27"/>
      <c r="F151" s="3">
        <f>D151/B151*100</f>
        <v>62.2953092526997</v>
      </c>
      <c r="G151" s="3">
        <f t="shared" si="22"/>
        <v>23.32514820519516</v>
      </c>
      <c r="H151" s="3">
        <f>B151-D151</f>
        <v>94938.79000000001</v>
      </c>
      <c r="I151" s="3">
        <f t="shared" si="23"/>
        <v>515622.88999999996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5" sqref="R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145080.00999999998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627326.8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145080.00999999998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2014-04-01T05:04:14Z</dcterms:modified>
  <cp:category/>
  <cp:version/>
  <cp:contentType/>
  <cp:contentStatus/>
</cp:coreProperties>
</file>